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Finance_Shared\FinDFM\Wendy\Surgery\Elective Orthopaedic Centre NWL 2021\FBC Development Files\"/>
    </mc:Choice>
  </mc:AlternateContent>
  <xr:revisionPtr revIDLastSave="0" documentId="13_ncr:1_{2CEACBED-F7D6-4D3D-AF91-5CBD1ED98C54}" xr6:coauthVersionLast="47" xr6:coauthVersionMax="47" xr10:uidLastSave="{00000000-0000-0000-0000-000000000000}"/>
  <bookViews>
    <workbookView xWindow="-120" yWindow="-120" windowWidth="20730" windowHeight="11160" xr2:uid="{7A042940-DF65-458B-9AA9-19578D2FAB6F}"/>
  </bookViews>
  <sheets>
    <sheet name="C&amp;W" sheetId="1" r:id="rId1"/>
    <sheet name="Hillingdon" sheetId="7" r:id="rId2"/>
    <sheet name="Imperial"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8" l="1"/>
  <c r="E70" i="8"/>
  <c r="B36" i="8"/>
  <c r="D12" i="8"/>
  <c r="D34" i="8" s="1"/>
  <c r="C52" i="7"/>
  <c r="D36" i="8" l="1"/>
  <c r="D35" i="8"/>
  <c r="F57" i="8"/>
  <c r="F58" i="8"/>
  <c r="B52" i="8"/>
  <c r="E70" i="7" l="1"/>
  <c r="F58" i="7"/>
  <c r="F57" i="7"/>
  <c r="B52" i="7"/>
  <c r="B36" i="7"/>
  <c r="D35" i="7"/>
  <c r="D34" i="7"/>
  <c r="D36" i="7" s="1"/>
  <c r="D12" i="7"/>
  <c r="E70" i="1"/>
  <c r="F58" i="1"/>
  <c r="D12" i="1"/>
  <c r="D35" i="1" s="1"/>
  <c r="F57" i="1" l="1"/>
  <c r="B52" i="1"/>
  <c r="C52" i="1" s="1"/>
  <c r="D34" i="1"/>
  <c r="D36" i="1" l="1"/>
  <c r="B36" i="1"/>
</calcChain>
</file>

<file path=xl/sharedStrings.xml><?xml version="1.0" encoding="utf-8"?>
<sst xmlns="http://schemas.openxmlformats.org/spreadsheetml/2006/main" count="261" uniqueCount="93">
  <si>
    <t>Addendum - Chelsea and Westminster</t>
  </si>
  <si>
    <t>1. Volumes of Activity Transferring to EOC</t>
  </si>
  <si>
    <t>Scope</t>
  </si>
  <si>
    <t>Referral Point</t>
  </si>
  <si>
    <t>Discharge Point</t>
  </si>
  <si>
    <t>Activity Baseline Period</t>
  </si>
  <si>
    <t>Activity by POD</t>
  </si>
  <si>
    <t>Pre Operative Assessment</t>
  </si>
  <si>
    <t xml:space="preserve">Elective Episode of Care </t>
  </si>
  <si>
    <t>Outpatient Follow Ups</t>
  </si>
  <si>
    <t>Activity Baseline Period*</t>
  </si>
  <si>
    <t>*Activity transferred at a fixed point in time due to block commissioning, growth has been factored in as additional EOC activity through the EOC</t>
  </si>
  <si>
    <t>The basis of the workforce case has assumed the following principles when we look at the expected sourcing of workforce to deliver the intensions of the EOC clinical strategy.</t>
  </si>
  <si>
    <t>2. Workforce implications</t>
  </si>
  <si>
    <t xml:space="preserve"> - As LNWH is the modelled host, it is assumed that in the main the additional roles created and recruited to by the lead organisation. Based on this the budgets have been developed taking into consideration the cost or recruiting an individual on LNWH terms and conditions.</t>
  </si>
  <si>
    <t>3. Impact on I&amp;E</t>
  </si>
  <si>
    <t>HDU Bed Days</t>
  </si>
  <si>
    <t>Cost of Delivery</t>
  </si>
  <si>
    <t>Total Clinical Income £</t>
  </si>
  <si>
    <t>Total Cost £</t>
  </si>
  <si>
    <t>Net Current Profit/(Loss)</t>
  </si>
  <si>
    <t>4. Information sharing and digital implications</t>
  </si>
  <si>
    <t xml:space="preserve">5. Activity Sensitivity Analysis </t>
  </si>
  <si>
    <t>6. Clinical Capacity Released</t>
  </si>
  <si>
    <t>8. Basis of Contractual Arrangement</t>
  </si>
  <si>
    <t>Year Two (Full Year)</t>
  </si>
  <si>
    <t xml:space="preserve">Average Length of Stay </t>
  </si>
  <si>
    <t>Assumptions</t>
  </si>
  <si>
    <t>EOC</t>
  </si>
  <si>
    <t>Full Year Activity</t>
  </si>
  <si>
    <t>Inpatient Activity</t>
  </si>
  <si>
    <t>Provider</t>
  </si>
  <si>
    <t>Revisions</t>
  </si>
  <si>
    <t>C&amp;W</t>
  </si>
  <si>
    <t>Number of Beds (90% Occupancy)</t>
  </si>
  <si>
    <t>Number of 4 Hour Theatre Sessions</t>
  </si>
  <si>
    <t xml:space="preserve">10. Timelines and Milestones </t>
  </si>
  <si>
    <t>The finances have been constructed on he basis that the governance vehicle is that the EOC will be a hosted centre under LNWH</t>
  </si>
  <si>
    <t>Preoperative Assessment Income</t>
  </si>
  <si>
    <t>Year One Mobilisation*</t>
  </si>
  <si>
    <t>Case mix</t>
  </si>
  <si>
    <t>In Year Two and therefore forming the basis of the recurrent model, a contract virement of contract income and activity (as set out above) will need to be undertaken by the NWL ICS making a virement from the referring organisation to the EOC host</t>
  </si>
  <si>
    <t>Activity Below ASA 3</t>
  </si>
  <si>
    <t>ASA 3</t>
  </si>
  <si>
    <t>Model assumes that ASA 3+ and revisions will be retained by current organisation</t>
  </si>
  <si>
    <t>Orthopaedic elective inpatient activity ASA score below 3 (excluding joint revisions)</t>
  </si>
  <si>
    <t>Capacity Released (Based on below ASA3 IP Caseload)</t>
  </si>
  <si>
    <t>Addendum - Hillingdon</t>
  </si>
  <si>
    <t>Hillingdon</t>
  </si>
  <si>
    <t>Addendum - Imperial</t>
  </si>
  <si>
    <t>Imperial</t>
  </si>
  <si>
    <t>Average Number of Cases per 4 Hour Theatre Session*</t>
  </si>
  <si>
    <t>Activity Below ASA 3 (19/20 Validated)</t>
  </si>
  <si>
    <t>Post preoperative assessment (POA completed by the home Trust)</t>
  </si>
  <si>
    <t>Referred to community MSK pathway as appropriate (in line with guidelines with local trust)</t>
  </si>
  <si>
    <t>Year Two First Full Year</t>
  </si>
  <si>
    <t>Not included as POA completed by home organisation (with the exception of LNWH activity)</t>
  </si>
  <si>
    <t xml:space="preserve">Not included as completed by home organisation </t>
  </si>
  <si>
    <t xml:space="preserve">Based on National Cost Collection information for C&amp;W MFF and also inflated for current year prices (as stated in financial assumptions) </t>
  </si>
  <si>
    <t>Based on C&amp;W average tariff for cases in scope</t>
  </si>
  <si>
    <t xml:space="preserve"> - It is recognised that Consultant or Medical Other grades by staff group definition will be recharged to the EOC host by their existing employer and this will be facilitated by a service level agreement between these two organisations (based on existing terms and conditions).</t>
  </si>
  <si>
    <t xml:space="preserve">* Financial model assumes that 6 months of overheads (as locally advised by the home trust) will be treated as a residual cost </t>
  </si>
  <si>
    <t>7. Residual Costs</t>
  </si>
  <si>
    <t>TBA</t>
  </si>
  <si>
    <t>As per critical path activities</t>
  </si>
  <si>
    <t>2019 adjusted by 110% to mirror 24/25 activity plan (Year Two)</t>
  </si>
  <si>
    <t xml:space="preserve"> - Final confirmation of staff wishing to transfer into the EOC </t>
  </si>
  <si>
    <t xml:space="preserve"> - Completion of needed contract novation and standardisation specifically for clinical consumables </t>
  </si>
  <si>
    <t xml:space="preserve"> - Development of needed service level agreements to facilitate staff recharge agreements between host and home Trusts (Consultant and Medical Other Grades)</t>
  </si>
  <si>
    <t xml:space="preserve"> - Facilitate ongoing capture to demonstrate delivery of the efficiency expectations in the case paired with quantification of benefits from reduction in temporary staffing premiums (staff filling home trust vacancies) alongside further contributions made from filling vacated space </t>
  </si>
  <si>
    <t xml:space="preserve"> - Development of needed contract management tools to support the collaborative EOC performance management governance post mobilisation - to include service line reporting of the EOC business unit inclusive of activity by referrer alongside standard clinical metrics</t>
  </si>
  <si>
    <t>2019 adjusted by 109% to weighted commissioned growth in 23/24 (mobilisation year), 110% in 2024/25</t>
  </si>
  <si>
    <t>Year One (Mobilisation Year) 23/24</t>
  </si>
  <si>
    <t xml:space="preserve"> - Opportunities for staff working at home organisations will have the opportunity to transfer into the EOC if they express to do so, a provision has been made in the model for the cost protected terms and conditions</t>
  </si>
  <si>
    <t xml:space="preserve"> - It is recognised that reliance on temporary staffing will be needed to cover a proportion of vacancies, this has been modelled at the current level of fill at 18% during mobilisation and 15% recurrently of the overall establishment. </t>
  </si>
  <si>
    <t>Not included as validated activity did not access ICU/HDU services</t>
  </si>
  <si>
    <t>9. Areas to be developed over mobilisation period</t>
  </si>
  <si>
    <t>There are several key actions that will be completed following full business case approval that will support and enable the effective implementation of the EOC (Nov 23)</t>
  </si>
  <si>
    <t xml:space="preserve"> - Communication of needed 23/24 planning changes (based on the details in Trust addenda supplemented with activity information at a granular level (OPCS codes wit HRG definitions)</t>
  </si>
  <si>
    <t>In Year One, support to cover 6 months of home Trust overheads has been accounted for to allow for a period of adjustment to repurpose vacated capacity</t>
  </si>
  <si>
    <t>To allow for a period of adjustment, the financial modelling assumes that 6 months of overhead charges (as defined by the home Trusts as the residual costs underpinning activities novating to the EOC) will be funded to allow for changes to be made to vacated clinical domains to support delivery of new activities</t>
  </si>
  <si>
    <t>The case has been modelled in this way to insure that organisations have financial assurance in year one so that overhead commitments can still be met as commissioning plans are refined and clinical priorities defined</t>
  </si>
  <si>
    <t>A 6 month period of relief has only been assumed in year one to incentivise organisations to repurpose vacated prime clinical space</t>
  </si>
  <si>
    <t>Due to the quantum of vacancies and from the creation of new roles to support activities filling vacated capacity in home trusts it has been agreed that the cost of staff not novating into the EOC can be absorbed by the home organisations</t>
  </si>
  <si>
    <t>Model Hospital HVLC Orthopaedic Metrics (Dec 22)</t>
  </si>
  <si>
    <t>*Based on NWL Sector average - average used as MH only calculates DC and EL activity together</t>
  </si>
  <si>
    <t>Home Trust Overheads (Estates and Corporate Services)</t>
  </si>
  <si>
    <t>FYE £'000</t>
  </si>
  <si>
    <t>6 Months (Mitigated in Year One) £'000</t>
  </si>
  <si>
    <t>Based on Hillingdon average tariff for cases in scope</t>
  </si>
  <si>
    <t xml:space="preserve">Based on National Cost Collection information for Hillingdon MFF and also inflated for current year prices (as stated in financial assumptions) </t>
  </si>
  <si>
    <t>Based on Imperial average tariff for cases in scope</t>
  </si>
  <si>
    <t xml:space="preserve">Based on National Cost Collection information for Imperial MFF and also inflated for current year prices (as stated in financial assumptions)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</si>
</sst>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6"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u/>
      <sz val="10"/>
      <color rgb="FFFF0000"/>
      <name val="Calibri"/>
      <family val="2"/>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20">
    <xf numFmtId="0" fontId="0" fillId="0" borderId="0" xfId="0"/>
    <xf numFmtId="0" fontId="1" fillId="2" borderId="0" xfId="0" applyFont="1" applyFill="1"/>
    <xf numFmtId="0" fontId="2" fillId="2" borderId="0" xfId="0" applyFont="1" applyFill="1"/>
    <xf numFmtId="0" fontId="3" fillId="2" borderId="0" xfId="0" applyFont="1" applyFill="1"/>
    <xf numFmtId="0" fontId="2"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Alignment="1">
      <alignment horizontal="center" vertical="center"/>
    </xf>
    <xf numFmtId="3" fontId="1" fillId="2" borderId="0" xfId="0" applyNumberFormat="1" applyFont="1" applyFill="1"/>
    <xf numFmtId="0" fontId="1" fillId="0" borderId="0" xfId="0" applyFont="1" applyAlignment="1">
      <alignment vertical="center"/>
    </xf>
    <xf numFmtId="0" fontId="4" fillId="2" borderId="0" xfId="0" applyFont="1" applyFill="1"/>
    <xf numFmtId="0" fontId="2" fillId="2" borderId="0" xfId="0" applyFont="1" applyFill="1" applyAlignment="1">
      <alignment horizontal="center" vertical="center" wrapText="1"/>
    </xf>
    <xf numFmtId="0" fontId="1" fillId="2" borderId="0" xfId="0" applyFont="1" applyFill="1" applyAlignment="1">
      <alignment wrapText="1"/>
    </xf>
    <xf numFmtId="164" fontId="1" fillId="2" borderId="0" xfId="0" applyNumberFormat="1" applyFont="1" applyFill="1"/>
    <xf numFmtId="164" fontId="2" fillId="2" borderId="0" xfId="0" applyNumberFormat="1" applyFont="1" applyFill="1"/>
    <xf numFmtId="3" fontId="1" fillId="2" borderId="0" xfId="0" applyNumberFormat="1" applyFont="1" applyFill="1" applyAlignment="1">
      <alignment horizontal="center" wrapText="1"/>
    </xf>
    <xf numFmtId="0" fontId="1" fillId="2" borderId="0" xfId="0" applyFont="1" applyFill="1" applyAlignment="1">
      <alignment vertical="center"/>
    </xf>
    <xf numFmtId="0" fontId="5" fillId="2" borderId="0" xfId="0" applyFont="1" applyFill="1"/>
    <xf numFmtId="0" fontId="2" fillId="2" borderId="0" xfId="0" applyFont="1" applyFill="1" applyAlignment="1">
      <alignment horizontal="center"/>
    </xf>
    <xf numFmtId="165" fontId="1" fillId="2" borderId="0" xfId="0" applyNumberFormat="1" applyFont="1" applyFill="1"/>
    <xf numFmtId="0" fontId="2"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895B-EA3C-453C-9853-274F5A9DDB1D}">
  <dimension ref="A1:J91"/>
  <sheetViews>
    <sheetView tabSelected="1" workbookViewId="0">
      <selection activeCell="E12" sqref="E12"/>
    </sheetView>
  </sheetViews>
  <sheetFormatPr defaultRowHeight="12.75" x14ac:dyDescent="0.2"/>
  <cols>
    <col min="1" max="1" width="27.5703125" style="1" customWidth="1"/>
    <col min="2" max="2" width="12.140625" style="1" customWidth="1"/>
    <col min="3" max="3" width="14.42578125" style="1" customWidth="1"/>
    <col min="4" max="4" width="12" style="1" customWidth="1"/>
    <col min="5" max="5" width="33" style="1" customWidth="1"/>
    <col min="6" max="6" width="13.7109375" style="1" customWidth="1"/>
    <col min="7" max="7" width="9.140625" style="1"/>
    <col min="8" max="8" width="12.85546875" style="1" bestFit="1" customWidth="1"/>
    <col min="9" max="16384" width="9.140625" style="1"/>
  </cols>
  <sheetData>
    <row r="1" spans="1:4" x14ac:dyDescent="0.2">
      <c r="A1" s="3" t="s">
        <v>0</v>
      </c>
    </row>
    <row r="3" spans="1:4" x14ac:dyDescent="0.2">
      <c r="A3" s="3" t="s">
        <v>1</v>
      </c>
    </row>
    <row r="5" spans="1:4" x14ac:dyDescent="0.2">
      <c r="A5" s="2" t="s">
        <v>2</v>
      </c>
      <c r="B5" s="1" t="s">
        <v>45</v>
      </c>
    </row>
    <row r="6" spans="1:4" x14ac:dyDescent="0.2">
      <c r="A6" s="2" t="s">
        <v>3</v>
      </c>
      <c r="B6" s="1" t="s">
        <v>53</v>
      </c>
    </row>
    <row r="7" spans="1:4" x14ac:dyDescent="0.2">
      <c r="A7" s="2" t="s">
        <v>4</v>
      </c>
      <c r="B7" s="1" t="s">
        <v>54</v>
      </c>
    </row>
    <row r="8" spans="1:4" x14ac:dyDescent="0.2">
      <c r="A8" s="2" t="s">
        <v>10</v>
      </c>
      <c r="B8" s="1" t="s">
        <v>71</v>
      </c>
    </row>
    <row r="10" spans="1:4" s="4" customFormat="1" ht="38.25" x14ac:dyDescent="0.2">
      <c r="A10" s="6" t="s">
        <v>6</v>
      </c>
      <c r="B10" s="5" t="s">
        <v>52</v>
      </c>
      <c r="C10" s="5" t="s">
        <v>72</v>
      </c>
      <c r="D10" s="5" t="s">
        <v>55</v>
      </c>
    </row>
    <row r="11" spans="1:4" x14ac:dyDescent="0.2">
      <c r="A11" s="1" t="s">
        <v>7</v>
      </c>
      <c r="B11" s="7">
        <v>0</v>
      </c>
      <c r="C11" s="1">
        <v>0</v>
      </c>
      <c r="D11" s="7">
        <v>0</v>
      </c>
    </row>
    <row r="12" spans="1:4" x14ac:dyDescent="0.2">
      <c r="A12" s="1" t="s">
        <v>8</v>
      </c>
      <c r="B12" s="7">
        <v>823</v>
      </c>
      <c r="C12" s="1">
        <v>336</v>
      </c>
      <c r="D12" s="7">
        <f>B12*1.1</f>
        <v>905.30000000000007</v>
      </c>
    </row>
    <row r="13" spans="1:4" x14ac:dyDescent="0.2">
      <c r="A13" s="1" t="s">
        <v>9</v>
      </c>
      <c r="B13" s="7">
        <v>0</v>
      </c>
      <c r="C13" s="1">
        <v>0</v>
      </c>
      <c r="D13" s="7">
        <v>0</v>
      </c>
    </row>
    <row r="15" spans="1:4" x14ac:dyDescent="0.2">
      <c r="A15" s="1" t="s">
        <v>11</v>
      </c>
    </row>
    <row r="17" spans="1:2" x14ac:dyDescent="0.2">
      <c r="A17" s="3" t="s">
        <v>13</v>
      </c>
    </row>
    <row r="19" spans="1:2" x14ac:dyDescent="0.2">
      <c r="A19" s="8" t="s">
        <v>12</v>
      </c>
    </row>
    <row r="20" spans="1:2" x14ac:dyDescent="0.2">
      <c r="A20" s="1" t="s">
        <v>14</v>
      </c>
    </row>
    <row r="21" spans="1:2" x14ac:dyDescent="0.2">
      <c r="A21" s="1" t="s">
        <v>73</v>
      </c>
    </row>
    <row r="22" spans="1:2" x14ac:dyDescent="0.2">
      <c r="A22" s="1" t="s">
        <v>60</v>
      </c>
    </row>
    <row r="23" spans="1:2" x14ac:dyDescent="0.2">
      <c r="A23" s="1" t="s">
        <v>74</v>
      </c>
    </row>
    <row r="25" spans="1:2" x14ac:dyDescent="0.2">
      <c r="A25" s="3" t="s">
        <v>15</v>
      </c>
    </row>
    <row r="27" spans="1:2" x14ac:dyDescent="0.2">
      <c r="A27" s="2" t="s">
        <v>38</v>
      </c>
      <c r="B27" s="1" t="s">
        <v>56</v>
      </c>
    </row>
    <row r="28" spans="1:2" x14ac:dyDescent="0.2">
      <c r="A28" s="2" t="s">
        <v>8</v>
      </c>
      <c r="B28" s="1" t="s">
        <v>59</v>
      </c>
    </row>
    <row r="29" spans="1:2" x14ac:dyDescent="0.2">
      <c r="A29" s="2" t="s">
        <v>16</v>
      </c>
      <c r="B29" s="1" t="s">
        <v>75</v>
      </c>
    </row>
    <row r="30" spans="1:2" x14ac:dyDescent="0.2">
      <c r="A30" s="2" t="s">
        <v>9</v>
      </c>
      <c r="B30" s="1" t="s">
        <v>57</v>
      </c>
    </row>
    <row r="31" spans="1:2" x14ac:dyDescent="0.2">
      <c r="A31" s="2" t="s">
        <v>17</v>
      </c>
      <c r="B31" s="1" t="s">
        <v>58</v>
      </c>
    </row>
    <row r="33" spans="1:8" ht="25.5" x14ac:dyDescent="0.2">
      <c r="B33" s="10" t="s">
        <v>25</v>
      </c>
      <c r="D33" s="10" t="s">
        <v>39</v>
      </c>
    </row>
    <row r="34" spans="1:8" x14ac:dyDescent="0.2">
      <c r="A34" s="1" t="s">
        <v>18</v>
      </c>
      <c r="B34" s="12">
        <v>5790298.7999999998</v>
      </c>
      <c r="C34" s="12"/>
      <c r="D34" s="12">
        <f>($C$12/$D$12)*B34</f>
        <v>2149056</v>
      </c>
    </row>
    <row r="35" spans="1:8" x14ac:dyDescent="0.2">
      <c r="A35" s="1" t="s">
        <v>19</v>
      </c>
      <c r="B35" s="12">
        <v>-5936052.1000000006</v>
      </c>
      <c r="C35" s="12"/>
      <c r="D35" s="12">
        <f>($C$12/$D$12)*B35</f>
        <v>-2203152</v>
      </c>
    </row>
    <row r="36" spans="1:8" x14ac:dyDescent="0.2">
      <c r="A36" s="2" t="s">
        <v>20</v>
      </c>
      <c r="B36" s="13">
        <f>SUM(B34:B35)</f>
        <v>-145753.30000000075</v>
      </c>
      <c r="C36" s="12"/>
      <c r="D36" s="13">
        <f>SUM(D34:D35)</f>
        <v>-54096</v>
      </c>
    </row>
    <row r="37" spans="1:8" x14ac:dyDescent="0.2">
      <c r="A37" s="2"/>
      <c r="B37" s="13"/>
      <c r="C37" s="12"/>
      <c r="D37" s="13"/>
    </row>
    <row r="38" spans="1:8" x14ac:dyDescent="0.2">
      <c r="A38" s="1" t="s">
        <v>61</v>
      </c>
      <c r="B38" s="13"/>
      <c r="C38" s="12"/>
      <c r="D38" s="13"/>
    </row>
    <row r="40" spans="1:8" x14ac:dyDescent="0.2">
      <c r="A40" s="9" t="s">
        <v>21</v>
      </c>
    </row>
    <row r="42" spans="1:8" x14ac:dyDescent="0.2">
      <c r="A42" s="16" t="s">
        <v>63</v>
      </c>
    </row>
    <row r="44" spans="1:8" x14ac:dyDescent="0.2">
      <c r="A44" s="3" t="s">
        <v>22</v>
      </c>
    </row>
    <row r="46" spans="1:8" x14ac:dyDescent="0.2">
      <c r="A46" s="2" t="s">
        <v>27</v>
      </c>
      <c r="B46" s="1" t="s">
        <v>44</v>
      </c>
    </row>
    <row r="47" spans="1:8" x14ac:dyDescent="0.2">
      <c r="A47" s="2" t="s">
        <v>5</v>
      </c>
      <c r="B47" s="1" t="s">
        <v>65</v>
      </c>
      <c r="H47" s="18"/>
    </row>
    <row r="48" spans="1:8" x14ac:dyDescent="0.2">
      <c r="A48" s="2"/>
      <c r="H48" s="18"/>
    </row>
    <row r="49" spans="1:10" x14ac:dyDescent="0.2">
      <c r="A49" s="2"/>
      <c r="B49" s="19" t="s">
        <v>29</v>
      </c>
      <c r="C49" s="19"/>
      <c r="D49" s="19"/>
    </row>
    <row r="50" spans="1:10" x14ac:dyDescent="0.2">
      <c r="A50" s="2" t="s">
        <v>31</v>
      </c>
      <c r="B50" s="4" t="s">
        <v>28</v>
      </c>
      <c r="C50" s="19" t="s">
        <v>33</v>
      </c>
      <c r="D50" s="19"/>
    </row>
    <row r="51" spans="1:10" ht="25.5" x14ac:dyDescent="0.2">
      <c r="A51" s="2" t="s">
        <v>40</v>
      </c>
      <c r="B51" s="5" t="s">
        <v>42</v>
      </c>
      <c r="C51" s="10" t="s">
        <v>43</v>
      </c>
      <c r="D51" s="10" t="s">
        <v>32</v>
      </c>
    </row>
    <row r="52" spans="1:10" x14ac:dyDescent="0.2">
      <c r="A52" s="1" t="s">
        <v>30</v>
      </c>
      <c r="B52" s="14">
        <f>D12</f>
        <v>905.30000000000007</v>
      </c>
      <c r="C52" s="1">
        <f>ROUND((-(((B52+D52)/1.11)-B52-D52)),0)</f>
        <v>94</v>
      </c>
      <c r="D52" s="1">
        <v>39</v>
      </c>
    </row>
    <row r="54" spans="1:10" x14ac:dyDescent="0.2">
      <c r="A54" s="3" t="s">
        <v>23</v>
      </c>
    </row>
    <row r="56" spans="1:10" ht="65.25" customHeight="1" x14ac:dyDescent="0.2">
      <c r="B56" s="10" t="s">
        <v>84</v>
      </c>
      <c r="F56" s="10" t="s">
        <v>46</v>
      </c>
    </row>
    <row r="57" spans="1:10" x14ac:dyDescent="0.2">
      <c r="A57" s="11" t="s">
        <v>26</v>
      </c>
      <c r="B57" s="1">
        <v>3.2</v>
      </c>
      <c r="E57" s="1" t="s">
        <v>34</v>
      </c>
      <c r="F57" s="7">
        <f>ROUND(((B57*D12)/365/0.9),0)</f>
        <v>9</v>
      </c>
      <c r="J57" s="7"/>
    </row>
    <row r="58" spans="1:10" ht="25.5" x14ac:dyDescent="0.2">
      <c r="A58" s="11" t="s">
        <v>51</v>
      </c>
      <c r="B58" s="1">
        <v>1.6</v>
      </c>
      <c r="E58" s="15" t="s">
        <v>35</v>
      </c>
      <c r="F58" s="7">
        <f>ROUND((D12/B58),0)</f>
        <v>566</v>
      </c>
    </row>
    <row r="60" spans="1:10" x14ac:dyDescent="0.2">
      <c r="A60" s="1" t="s">
        <v>85</v>
      </c>
    </row>
    <row r="62" spans="1:10" x14ac:dyDescent="0.2">
      <c r="A62" s="3" t="s">
        <v>62</v>
      </c>
    </row>
    <row r="64" spans="1:10" x14ac:dyDescent="0.2">
      <c r="A64" s="1" t="s">
        <v>80</v>
      </c>
    </row>
    <row r="65" spans="1:5" x14ac:dyDescent="0.2">
      <c r="A65" s="1" t="s">
        <v>81</v>
      </c>
    </row>
    <row r="66" spans="1:5" x14ac:dyDescent="0.2">
      <c r="A66" s="1" t="s">
        <v>82</v>
      </c>
    </row>
    <row r="67" spans="1:5" x14ac:dyDescent="0.2">
      <c r="A67" s="1" t="s">
        <v>83</v>
      </c>
    </row>
    <row r="69" spans="1:5" x14ac:dyDescent="0.2">
      <c r="D69" s="2" t="s">
        <v>87</v>
      </c>
      <c r="E69" s="2" t="s">
        <v>88</v>
      </c>
    </row>
    <row r="70" spans="1:5" x14ac:dyDescent="0.2">
      <c r="A70" s="1" t="s">
        <v>86</v>
      </c>
      <c r="D70" s="7">
        <v>1882</v>
      </c>
      <c r="E70" s="7">
        <f>D70/2</f>
        <v>941</v>
      </c>
    </row>
    <row r="72" spans="1:5" x14ac:dyDescent="0.2">
      <c r="A72" s="3" t="s">
        <v>24</v>
      </c>
    </row>
    <row r="74" spans="1:5" x14ac:dyDescent="0.2">
      <c r="A74" s="1" t="s">
        <v>37</v>
      </c>
    </row>
    <row r="75" spans="1:5" x14ac:dyDescent="0.2">
      <c r="A75" s="1" t="s">
        <v>79</v>
      </c>
    </row>
    <row r="76" spans="1:5" x14ac:dyDescent="0.2">
      <c r="A76" s="1" t="s">
        <v>41</v>
      </c>
    </row>
    <row r="78" spans="1:5" x14ac:dyDescent="0.2">
      <c r="A78" s="3" t="s">
        <v>76</v>
      </c>
    </row>
    <row r="80" spans="1:5" x14ac:dyDescent="0.2">
      <c r="A80" s="1" t="s">
        <v>77</v>
      </c>
    </row>
    <row r="82" spans="1:1" x14ac:dyDescent="0.2">
      <c r="A82" s="1" t="s">
        <v>78</v>
      </c>
    </row>
    <row r="83" spans="1:1" x14ac:dyDescent="0.2">
      <c r="A83" s="1" t="s">
        <v>69</v>
      </c>
    </row>
    <row r="84" spans="1:1" x14ac:dyDescent="0.2">
      <c r="A84" s="1" t="s">
        <v>66</v>
      </c>
    </row>
    <row r="85" spans="1:1" x14ac:dyDescent="0.2">
      <c r="A85" s="1" t="s">
        <v>67</v>
      </c>
    </row>
    <row r="86" spans="1:1" x14ac:dyDescent="0.2">
      <c r="A86" s="1" t="s">
        <v>70</v>
      </c>
    </row>
    <row r="87" spans="1:1" x14ac:dyDescent="0.2">
      <c r="A87" s="1" t="s">
        <v>68</v>
      </c>
    </row>
    <row r="89" spans="1:1" x14ac:dyDescent="0.2">
      <c r="A89" s="3" t="s">
        <v>36</v>
      </c>
    </row>
    <row r="91" spans="1:1" x14ac:dyDescent="0.2">
      <c r="A91" s="1" t="s">
        <v>64</v>
      </c>
    </row>
  </sheetData>
  <mergeCells count="2">
    <mergeCell ref="B49:D49"/>
    <mergeCell ref="C50:D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EE1E6-7B17-453B-A54F-F39A4F4575E1}">
  <dimension ref="A1:J91"/>
  <sheetViews>
    <sheetView workbookViewId="0">
      <selection activeCell="E71" sqref="E71"/>
    </sheetView>
  </sheetViews>
  <sheetFormatPr defaultRowHeight="12.75" x14ac:dyDescent="0.2"/>
  <cols>
    <col min="1" max="1" width="27.5703125" style="1" customWidth="1"/>
    <col min="2" max="2" width="12.140625" style="1" customWidth="1"/>
    <col min="3" max="3" width="14.42578125" style="1" customWidth="1"/>
    <col min="4" max="4" width="12" style="1" customWidth="1"/>
    <col min="5" max="5" width="33" style="1" customWidth="1"/>
    <col min="6" max="6" width="13.7109375" style="1" customWidth="1"/>
    <col min="7" max="7" width="9.140625" style="1"/>
    <col min="8" max="8" width="12.85546875" style="1" bestFit="1" customWidth="1"/>
    <col min="9" max="16384" width="9.140625" style="1"/>
  </cols>
  <sheetData>
    <row r="1" spans="1:4" x14ac:dyDescent="0.2">
      <c r="A1" s="3" t="s">
        <v>47</v>
      </c>
    </row>
    <row r="3" spans="1:4" x14ac:dyDescent="0.2">
      <c r="A3" s="3" t="s">
        <v>1</v>
      </c>
    </row>
    <row r="5" spans="1:4" x14ac:dyDescent="0.2">
      <c r="A5" s="2" t="s">
        <v>2</v>
      </c>
      <c r="B5" s="1" t="s">
        <v>45</v>
      </c>
    </row>
    <row r="6" spans="1:4" x14ac:dyDescent="0.2">
      <c r="A6" s="2" t="s">
        <v>3</v>
      </c>
      <c r="B6" s="1" t="s">
        <v>53</v>
      </c>
    </row>
    <row r="7" spans="1:4" x14ac:dyDescent="0.2">
      <c r="A7" s="2" t="s">
        <v>4</v>
      </c>
      <c r="B7" s="1" t="s">
        <v>54</v>
      </c>
    </row>
    <row r="8" spans="1:4" x14ac:dyDescent="0.2">
      <c r="A8" s="2" t="s">
        <v>10</v>
      </c>
      <c r="B8" s="1" t="s">
        <v>71</v>
      </c>
    </row>
    <row r="10" spans="1:4" s="17" customFormat="1" ht="38.25" x14ac:dyDescent="0.2">
      <c r="A10" s="6" t="s">
        <v>6</v>
      </c>
      <c r="B10" s="5" t="s">
        <v>52</v>
      </c>
      <c r="C10" s="5" t="s">
        <v>72</v>
      </c>
      <c r="D10" s="5" t="s">
        <v>55</v>
      </c>
    </row>
    <row r="11" spans="1:4" x14ac:dyDescent="0.2">
      <c r="A11" s="1" t="s">
        <v>7</v>
      </c>
      <c r="B11" s="7">
        <v>0</v>
      </c>
      <c r="C11" s="1">
        <v>0</v>
      </c>
      <c r="D11" s="7">
        <v>0</v>
      </c>
    </row>
    <row r="12" spans="1:4" x14ac:dyDescent="0.2">
      <c r="A12" s="1" t="s">
        <v>8</v>
      </c>
      <c r="B12" s="7">
        <v>653</v>
      </c>
      <c r="C12" s="1">
        <v>267</v>
      </c>
      <c r="D12" s="7">
        <f>B12*1.1</f>
        <v>718.30000000000007</v>
      </c>
    </row>
    <row r="13" spans="1:4" x14ac:dyDescent="0.2">
      <c r="A13" s="1" t="s">
        <v>9</v>
      </c>
      <c r="B13" s="7">
        <v>0</v>
      </c>
      <c r="C13" s="1">
        <v>0</v>
      </c>
      <c r="D13" s="7">
        <v>0</v>
      </c>
    </row>
    <row r="15" spans="1:4" x14ac:dyDescent="0.2">
      <c r="A15" s="1" t="s">
        <v>11</v>
      </c>
    </row>
    <row r="17" spans="1:2" x14ac:dyDescent="0.2">
      <c r="A17" s="3" t="s">
        <v>13</v>
      </c>
    </row>
    <row r="19" spans="1:2" x14ac:dyDescent="0.2">
      <c r="A19" s="8" t="s">
        <v>12</v>
      </c>
    </row>
    <row r="20" spans="1:2" x14ac:dyDescent="0.2">
      <c r="A20" s="1" t="s">
        <v>14</v>
      </c>
    </row>
    <row r="21" spans="1:2" x14ac:dyDescent="0.2">
      <c r="A21" s="1" t="s">
        <v>73</v>
      </c>
    </row>
    <row r="22" spans="1:2" x14ac:dyDescent="0.2">
      <c r="A22" s="1" t="s">
        <v>60</v>
      </c>
    </row>
    <row r="23" spans="1:2" x14ac:dyDescent="0.2">
      <c r="A23" s="1" t="s">
        <v>74</v>
      </c>
    </row>
    <row r="25" spans="1:2" x14ac:dyDescent="0.2">
      <c r="A25" s="3" t="s">
        <v>15</v>
      </c>
    </row>
    <row r="27" spans="1:2" x14ac:dyDescent="0.2">
      <c r="A27" s="2" t="s">
        <v>38</v>
      </c>
      <c r="B27" s="1" t="s">
        <v>56</v>
      </c>
    </row>
    <row r="28" spans="1:2" x14ac:dyDescent="0.2">
      <c r="A28" s="2" t="s">
        <v>8</v>
      </c>
      <c r="B28" s="1" t="s">
        <v>89</v>
      </c>
    </row>
    <row r="29" spans="1:2" x14ac:dyDescent="0.2">
      <c r="A29" s="2" t="s">
        <v>16</v>
      </c>
      <c r="B29" s="1" t="s">
        <v>75</v>
      </c>
    </row>
    <row r="30" spans="1:2" x14ac:dyDescent="0.2">
      <c r="A30" s="2" t="s">
        <v>9</v>
      </c>
      <c r="B30" s="1" t="s">
        <v>57</v>
      </c>
    </row>
    <row r="31" spans="1:2" x14ac:dyDescent="0.2">
      <c r="A31" s="2" t="s">
        <v>17</v>
      </c>
      <c r="B31" s="1" t="s">
        <v>90</v>
      </c>
    </row>
    <row r="33" spans="1:8" ht="25.5" x14ac:dyDescent="0.2">
      <c r="B33" s="10" t="s">
        <v>25</v>
      </c>
      <c r="D33" s="10" t="s">
        <v>39</v>
      </c>
    </row>
    <row r="34" spans="1:8" x14ac:dyDescent="0.2">
      <c r="A34" s="1" t="s">
        <v>18</v>
      </c>
      <c r="B34" s="12">
        <v>4638978.4243756169</v>
      </c>
      <c r="C34" s="12"/>
      <c r="D34" s="12">
        <f>($C$12/$D$12)*B34</f>
        <v>1724359.2361245851</v>
      </c>
    </row>
    <row r="35" spans="1:8" x14ac:dyDescent="0.2">
      <c r="A35" s="1" t="s">
        <v>19</v>
      </c>
      <c r="B35" s="12">
        <v>-5273710</v>
      </c>
      <c r="C35" s="12"/>
      <c r="D35" s="12">
        <f>($C$12/$D$12)*B35</f>
        <v>-1960295.9348461644</v>
      </c>
    </row>
    <row r="36" spans="1:8" x14ac:dyDescent="0.2">
      <c r="A36" s="2" t="s">
        <v>20</v>
      </c>
      <c r="B36" s="13">
        <f>SUM(B34:B35)</f>
        <v>-634731.57562438305</v>
      </c>
      <c r="C36" s="12"/>
      <c r="D36" s="13">
        <f>SUM(D34:D35)</f>
        <v>-235936.69872157928</v>
      </c>
    </row>
    <row r="37" spans="1:8" x14ac:dyDescent="0.2">
      <c r="A37" s="2"/>
      <c r="B37" s="13"/>
      <c r="C37" s="12"/>
      <c r="D37" s="13"/>
    </row>
    <row r="38" spans="1:8" x14ac:dyDescent="0.2">
      <c r="A38" s="1" t="s">
        <v>61</v>
      </c>
      <c r="B38" s="13"/>
      <c r="C38" s="12"/>
      <c r="D38" s="13"/>
    </row>
    <row r="40" spans="1:8" x14ac:dyDescent="0.2">
      <c r="A40" s="9" t="s">
        <v>21</v>
      </c>
    </row>
    <row r="42" spans="1:8" x14ac:dyDescent="0.2">
      <c r="A42" s="16" t="s">
        <v>63</v>
      </c>
    </row>
    <row r="44" spans="1:8" x14ac:dyDescent="0.2">
      <c r="A44" s="3" t="s">
        <v>22</v>
      </c>
    </row>
    <row r="46" spans="1:8" x14ac:dyDescent="0.2">
      <c r="A46" s="2" t="s">
        <v>27</v>
      </c>
      <c r="B46" s="1" t="s">
        <v>44</v>
      </c>
    </row>
    <row r="47" spans="1:8" x14ac:dyDescent="0.2">
      <c r="A47" s="2" t="s">
        <v>5</v>
      </c>
      <c r="B47" s="1" t="s">
        <v>65</v>
      </c>
      <c r="H47" s="18"/>
    </row>
    <row r="48" spans="1:8" x14ac:dyDescent="0.2">
      <c r="A48" s="2"/>
      <c r="H48" s="18"/>
    </row>
    <row r="49" spans="1:10" x14ac:dyDescent="0.2">
      <c r="A49" s="2"/>
      <c r="B49" s="19" t="s">
        <v>29</v>
      </c>
      <c r="C49" s="19"/>
      <c r="D49" s="19"/>
    </row>
    <row r="50" spans="1:10" x14ac:dyDescent="0.2">
      <c r="A50" s="2" t="s">
        <v>31</v>
      </c>
      <c r="B50" s="17" t="s">
        <v>28</v>
      </c>
      <c r="C50" s="19" t="s">
        <v>48</v>
      </c>
      <c r="D50" s="19"/>
    </row>
    <row r="51" spans="1:10" ht="25.5" x14ac:dyDescent="0.2">
      <c r="A51" s="2" t="s">
        <v>40</v>
      </c>
      <c r="B51" s="5" t="s">
        <v>42</v>
      </c>
      <c r="C51" s="10" t="s">
        <v>43</v>
      </c>
      <c r="D51" s="10" t="s">
        <v>32</v>
      </c>
    </row>
    <row r="52" spans="1:10" x14ac:dyDescent="0.2">
      <c r="A52" s="1" t="s">
        <v>30</v>
      </c>
      <c r="B52" s="14">
        <f>D12</f>
        <v>718.30000000000007</v>
      </c>
      <c r="C52" s="1">
        <f>ROUND((-(((B52+D52)/1.07)-B52-D52)),0)</f>
        <v>50</v>
      </c>
      <c r="D52" s="1">
        <v>40</v>
      </c>
    </row>
    <row r="54" spans="1:10" x14ac:dyDescent="0.2">
      <c r="A54" s="3" t="s">
        <v>23</v>
      </c>
    </row>
    <row r="56" spans="1:10" ht="65.25" customHeight="1" x14ac:dyDescent="0.2">
      <c r="B56" s="10" t="s">
        <v>84</v>
      </c>
      <c r="F56" s="10" t="s">
        <v>46</v>
      </c>
    </row>
    <row r="57" spans="1:10" x14ac:dyDescent="0.2">
      <c r="A57" s="11" t="s">
        <v>26</v>
      </c>
      <c r="B57" s="1">
        <v>2.8</v>
      </c>
      <c r="E57" s="1" t="s">
        <v>34</v>
      </c>
      <c r="F57" s="7">
        <f>ROUND(((B57*D12)/365/0.9),0)</f>
        <v>6</v>
      </c>
      <c r="J57" s="7"/>
    </row>
    <row r="58" spans="1:10" ht="25.5" x14ac:dyDescent="0.2">
      <c r="A58" s="11" t="s">
        <v>51</v>
      </c>
      <c r="B58" s="1">
        <v>1.6</v>
      </c>
      <c r="E58" s="15" t="s">
        <v>35</v>
      </c>
      <c r="F58" s="7">
        <f>ROUND((D12/B58),0)</f>
        <v>449</v>
      </c>
    </row>
    <row r="60" spans="1:10" x14ac:dyDescent="0.2">
      <c r="A60" s="1" t="s">
        <v>85</v>
      </c>
    </row>
    <row r="62" spans="1:10" x14ac:dyDescent="0.2">
      <c r="A62" s="3" t="s">
        <v>62</v>
      </c>
    </row>
    <row r="64" spans="1:10" x14ac:dyDescent="0.2">
      <c r="A64" s="1" t="s">
        <v>80</v>
      </c>
    </row>
    <row r="65" spans="1:5" x14ac:dyDescent="0.2">
      <c r="A65" s="1" t="s">
        <v>81</v>
      </c>
    </row>
    <row r="66" spans="1:5" x14ac:dyDescent="0.2">
      <c r="A66" s="1" t="s">
        <v>82</v>
      </c>
    </row>
    <row r="67" spans="1:5" x14ac:dyDescent="0.2">
      <c r="A67" s="1" t="s">
        <v>83</v>
      </c>
    </row>
    <row r="69" spans="1:5" x14ac:dyDescent="0.2">
      <c r="D69" s="2" t="s">
        <v>87</v>
      </c>
      <c r="E69" s="2" t="s">
        <v>88</v>
      </c>
    </row>
    <row r="70" spans="1:5" x14ac:dyDescent="0.2">
      <c r="A70" s="1" t="s">
        <v>86</v>
      </c>
      <c r="D70" s="7">
        <v>1137</v>
      </c>
      <c r="E70" s="7">
        <f>D70/2</f>
        <v>568.5</v>
      </c>
    </row>
    <row r="72" spans="1:5" x14ac:dyDescent="0.2">
      <c r="A72" s="3" t="s">
        <v>24</v>
      </c>
    </row>
    <row r="74" spans="1:5" x14ac:dyDescent="0.2">
      <c r="A74" s="1" t="s">
        <v>37</v>
      </c>
    </row>
    <row r="75" spans="1:5" x14ac:dyDescent="0.2">
      <c r="A75" s="1" t="s">
        <v>79</v>
      </c>
    </row>
    <row r="76" spans="1:5" x14ac:dyDescent="0.2">
      <c r="A76" s="1" t="s">
        <v>41</v>
      </c>
    </row>
    <row r="78" spans="1:5" x14ac:dyDescent="0.2">
      <c r="A78" s="3" t="s">
        <v>76</v>
      </c>
    </row>
    <row r="80" spans="1:5" x14ac:dyDescent="0.2">
      <c r="A80" s="1" t="s">
        <v>77</v>
      </c>
    </row>
    <row r="82" spans="1:1" x14ac:dyDescent="0.2">
      <c r="A82" s="1" t="s">
        <v>78</v>
      </c>
    </row>
    <row r="83" spans="1:1" x14ac:dyDescent="0.2">
      <c r="A83" s="1" t="s">
        <v>69</v>
      </c>
    </row>
    <row r="84" spans="1:1" x14ac:dyDescent="0.2">
      <c r="A84" s="1" t="s">
        <v>66</v>
      </c>
    </row>
    <row r="85" spans="1:1" x14ac:dyDescent="0.2">
      <c r="A85" s="1" t="s">
        <v>67</v>
      </c>
    </row>
    <row r="86" spans="1:1" x14ac:dyDescent="0.2">
      <c r="A86" s="1" t="s">
        <v>70</v>
      </c>
    </row>
    <row r="87" spans="1:1" x14ac:dyDescent="0.2">
      <c r="A87" s="1" t="s">
        <v>68</v>
      </c>
    </row>
    <row r="89" spans="1:1" x14ac:dyDescent="0.2">
      <c r="A89" s="3" t="s">
        <v>36</v>
      </c>
    </row>
    <row r="91" spans="1:1" x14ac:dyDescent="0.2">
      <c r="A91" s="1" t="s">
        <v>64</v>
      </c>
    </row>
  </sheetData>
  <mergeCells count="2">
    <mergeCell ref="B49:D49"/>
    <mergeCell ref="C50:D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95265-7DDB-4448-B24E-FF929CF1A260}">
  <dimension ref="A1:J91"/>
  <sheetViews>
    <sheetView workbookViewId="0"/>
  </sheetViews>
  <sheetFormatPr defaultRowHeight="12.75" x14ac:dyDescent="0.2"/>
  <cols>
    <col min="1" max="1" width="27.5703125" style="1" customWidth="1"/>
    <col min="2" max="2" width="12.140625" style="1" customWidth="1"/>
    <col min="3" max="3" width="14.42578125" style="1" customWidth="1"/>
    <col min="4" max="4" width="12" style="1" customWidth="1"/>
    <col min="5" max="5" width="33" style="1" customWidth="1"/>
    <col min="6" max="6" width="13.7109375" style="1" customWidth="1"/>
    <col min="7" max="7" width="9.140625" style="1"/>
    <col min="8" max="8" width="12.85546875" style="1" bestFit="1" customWidth="1"/>
    <col min="9" max="16384" width="9.140625" style="1"/>
  </cols>
  <sheetData>
    <row r="1" spans="1:4" x14ac:dyDescent="0.2">
      <c r="A1" s="3" t="s">
        <v>49</v>
      </c>
    </row>
    <row r="3" spans="1:4" x14ac:dyDescent="0.2">
      <c r="A3" s="3" t="s">
        <v>1</v>
      </c>
    </row>
    <row r="5" spans="1:4" x14ac:dyDescent="0.2">
      <c r="A5" s="2" t="s">
        <v>2</v>
      </c>
      <c r="B5" s="1" t="s">
        <v>45</v>
      </c>
    </row>
    <row r="6" spans="1:4" x14ac:dyDescent="0.2">
      <c r="A6" s="2" t="s">
        <v>3</v>
      </c>
      <c r="B6" s="1" t="s">
        <v>53</v>
      </c>
    </row>
    <row r="7" spans="1:4" x14ac:dyDescent="0.2">
      <c r="A7" s="2" t="s">
        <v>4</v>
      </c>
      <c r="B7" s="1" t="s">
        <v>54</v>
      </c>
    </row>
    <row r="8" spans="1:4" x14ac:dyDescent="0.2">
      <c r="A8" s="2" t="s">
        <v>10</v>
      </c>
      <c r="B8" s="1" t="s">
        <v>71</v>
      </c>
    </row>
    <row r="10" spans="1:4" s="17" customFormat="1" ht="38.25" x14ac:dyDescent="0.2">
      <c r="A10" s="6" t="s">
        <v>6</v>
      </c>
      <c r="B10" s="5" t="s">
        <v>52</v>
      </c>
      <c r="C10" s="5" t="s">
        <v>72</v>
      </c>
      <c r="D10" s="5" t="s">
        <v>55</v>
      </c>
    </row>
    <row r="11" spans="1:4" x14ac:dyDescent="0.2">
      <c r="A11" s="1" t="s">
        <v>7</v>
      </c>
      <c r="B11" s="7">
        <v>0</v>
      </c>
      <c r="C11" s="1">
        <v>0</v>
      </c>
      <c r="D11" s="7">
        <v>0</v>
      </c>
    </row>
    <row r="12" spans="1:4" x14ac:dyDescent="0.2">
      <c r="A12" s="1" t="s">
        <v>8</v>
      </c>
      <c r="B12" s="7">
        <v>744</v>
      </c>
      <c r="C12" s="1">
        <v>304</v>
      </c>
      <c r="D12" s="7">
        <f>B12*1.1</f>
        <v>818.40000000000009</v>
      </c>
    </row>
    <row r="13" spans="1:4" x14ac:dyDescent="0.2">
      <c r="A13" s="1" t="s">
        <v>9</v>
      </c>
      <c r="B13" s="7">
        <v>0</v>
      </c>
      <c r="C13" s="1">
        <v>0</v>
      </c>
      <c r="D13" s="7">
        <v>0</v>
      </c>
    </row>
    <row r="15" spans="1:4" x14ac:dyDescent="0.2">
      <c r="A15" s="1" t="s">
        <v>11</v>
      </c>
    </row>
    <row r="17" spans="1:2" x14ac:dyDescent="0.2">
      <c r="A17" s="3" t="s">
        <v>13</v>
      </c>
    </row>
    <row r="19" spans="1:2" x14ac:dyDescent="0.2">
      <c r="A19" s="8" t="s">
        <v>12</v>
      </c>
    </row>
    <row r="20" spans="1:2" x14ac:dyDescent="0.2">
      <c r="A20" s="1" t="s">
        <v>14</v>
      </c>
    </row>
    <row r="21" spans="1:2" x14ac:dyDescent="0.2">
      <c r="A21" s="1" t="s">
        <v>73</v>
      </c>
    </row>
    <row r="22" spans="1:2" x14ac:dyDescent="0.2">
      <c r="A22" s="1" t="s">
        <v>60</v>
      </c>
    </row>
    <row r="23" spans="1:2" x14ac:dyDescent="0.2">
      <c r="A23" s="1" t="s">
        <v>74</v>
      </c>
    </row>
    <row r="25" spans="1:2" x14ac:dyDescent="0.2">
      <c r="A25" s="3" t="s">
        <v>15</v>
      </c>
    </row>
    <row r="27" spans="1:2" x14ac:dyDescent="0.2">
      <c r="A27" s="2" t="s">
        <v>38</v>
      </c>
      <c r="B27" s="1" t="s">
        <v>56</v>
      </c>
    </row>
    <row r="28" spans="1:2" x14ac:dyDescent="0.2">
      <c r="A28" s="2" t="s">
        <v>8</v>
      </c>
      <c r="B28" s="1" t="s">
        <v>91</v>
      </c>
    </row>
    <row r="29" spans="1:2" x14ac:dyDescent="0.2">
      <c r="A29" s="2" t="s">
        <v>16</v>
      </c>
      <c r="B29" s="1" t="s">
        <v>75</v>
      </c>
    </row>
    <row r="30" spans="1:2" x14ac:dyDescent="0.2">
      <c r="A30" s="2" t="s">
        <v>9</v>
      </c>
      <c r="B30" s="1" t="s">
        <v>57</v>
      </c>
    </row>
    <row r="31" spans="1:2" x14ac:dyDescent="0.2">
      <c r="A31" s="2" t="s">
        <v>17</v>
      </c>
      <c r="B31" s="1" t="s">
        <v>92</v>
      </c>
    </row>
    <row r="33" spans="1:8" ht="25.5" x14ac:dyDescent="0.2">
      <c r="B33" s="10" t="s">
        <v>25</v>
      </c>
      <c r="D33" s="10" t="s">
        <v>39</v>
      </c>
    </row>
    <row r="34" spans="1:8" x14ac:dyDescent="0.2">
      <c r="A34" s="1" t="s">
        <v>18</v>
      </c>
      <c r="B34" s="12">
        <v>5262322.7679429743</v>
      </c>
      <c r="C34" s="12"/>
      <c r="D34" s="12">
        <f>($C$12/$D$12)*B34</f>
        <v>1954723.9998224145</v>
      </c>
    </row>
    <row r="35" spans="1:8" x14ac:dyDescent="0.2">
      <c r="A35" s="1" t="s">
        <v>19</v>
      </c>
      <c r="B35" s="12">
        <v>-6250338</v>
      </c>
      <c r="C35" s="12"/>
      <c r="D35" s="12">
        <f>($C$12/$D$12)*B35</f>
        <v>-2321728.680351906</v>
      </c>
    </row>
    <row r="36" spans="1:8" x14ac:dyDescent="0.2">
      <c r="A36" s="2" t="s">
        <v>20</v>
      </c>
      <c r="B36" s="13">
        <f>SUM(B34:B35)</f>
        <v>-988015.23205702566</v>
      </c>
      <c r="C36" s="12"/>
      <c r="D36" s="13">
        <f>SUM(D34:D35)</f>
        <v>-367004.68052949151</v>
      </c>
    </row>
    <row r="37" spans="1:8" x14ac:dyDescent="0.2">
      <c r="A37" s="2"/>
      <c r="B37" s="13"/>
      <c r="C37" s="12"/>
      <c r="D37" s="13"/>
    </row>
    <row r="38" spans="1:8" x14ac:dyDescent="0.2">
      <c r="A38" s="1" t="s">
        <v>61</v>
      </c>
      <c r="B38" s="13"/>
      <c r="C38" s="12"/>
      <c r="D38" s="13"/>
    </row>
    <row r="40" spans="1:8" x14ac:dyDescent="0.2">
      <c r="A40" s="9" t="s">
        <v>21</v>
      </c>
    </row>
    <row r="42" spans="1:8" x14ac:dyDescent="0.2">
      <c r="A42" s="16" t="s">
        <v>63</v>
      </c>
    </row>
    <row r="44" spans="1:8" x14ac:dyDescent="0.2">
      <c r="A44" s="3" t="s">
        <v>22</v>
      </c>
    </row>
    <row r="46" spans="1:8" x14ac:dyDescent="0.2">
      <c r="A46" s="2" t="s">
        <v>27</v>
      </c>
      <c r="B46" s="1" t="s">
        <v>44</v>
      </c>
    </row>
    <row r="47" spans="1:8" x14ac:dyDescent="0.2">
      <c r="A47" s="2" t="s">
        <v>5</v>
      </c>
      <c r="B47" s="1" t="s">
        <v>65</v>
      </c>
      <c r="H47" s="18"/>
    </row>
    <row r="48" spans="1:8" x14ac:dyDescent="0.2">
      <c r="A48" s="2"/>
      <c r="H48" s="18"/>
    </row>
    <row r="49" spans="1:10" x14ac:dyDescent="0.2">
      <c r="A49" s="2"/>
      <c r="B49" s="19" t="s">
        <v>29</v>
      </c>
      <c r="C49" s="19"/>
      <c r="D49" s="19"/>
    </row>
    <row r="50" spans="1:10" x14ac:dyDescent="0.2">
      <c r="A50" s="2" t="s">
        <v>31</v>
      </c>
      <c r="B50" s="17" t="s">
        <v>28</v>
      </c>
      <c r="C50" s="19" t="s">
        <v>50</v>
      </c>
      <c r="D50" s="19"/>
    </row>
    <row r="51" spans="1:10" ht="25.5" x14ac:dyDescent="0.2">
      <c r="A51" s="2" t="s">
        <v>40</v>
      </c>
      <c r="B51" s="5" t="s">
        <v>42</v>
      </c>
      <c r="C51" s="10" t="s">
        <v>43</v>
      </c>
      <c r="D51" s="10" t="s">
        <v>32</v>
      </c>
    </row>
    <row r="52" spans="1:10" x14ac:dyDescent="0.2">
      <c r="A52" s="1" t="s">
        <v>30</v>
      </c>
      <c r="B52" s="14">
        <f>D12</f>
        <v>818.40000000000009</v>
      </c>
      <c r="C52" s="1">
        <f>ROUND((-(((B52+D52)/1.25)-B52-D52)),0)</f>
        <v>174</v>
      </c>
      <c r="D52" s="1">
        <v>50</v>
      </c>
    </row>
    <row r="54" spans="1:10" x14ac:dyDescent="0.2">
      <c r="A54" s="3" t="s">
        <v>23</v>
      </c>
    </row>
    <row r="56" spans="1:10" ht="65.25" customHeight="1" x14ac:dyDescent="0.2">
      <c r="B56" s="10" t="s">
        <v>84</v>
      </c>
      <c r="F56" s="10" t="s">
        <v>46</v>
      </c>
    </row>
    <row r="57" spans="1:10" x14ac:dyDescent="0.2">
      <c r="A57" s="11" t="s">
        <v>26</v>
      </c>
      <c r="B57" s="1">
        <v>3.6</v>
      </c>
      <c r="E57" s="1" t="s">
        <v>34</v>
      </c>
      <c r="F57" s="7">
        <f>ROUND(((B57*D12)/365/0.9),0)</f>
        <v>9</v>
      </c>
      <c r="J57" s="7"/>
    </row>
    <row r="58" spans="1:10" ht="25.5" x14ac:dyDescent="0.2">
      <c r="A58" s="11" t="s">
        <v>51</v>
      </c>
      <c r="B58" s="1">
        <v>1.6</v>
      </c>
      <c r="E58" s="15" t="s">
        <v>35</v>
      </c>
      <c r="F58" s="7">
        <f>ROUND((D12/B58),0)</f>
        <v>512</v>
      </c>
    </row>
    <row r="60" spans="1:10" x14ac:dyDescent="0.2">
      <c r="A60" s="1" t="s">
        <v>85</v>
      </c>
    </row>
    <row r="62" spans="1:10" x14ac:dyDescent="0.2">
      <c r="A62" s="3" t="s">
        <v>62</v>
      </c>
    </row>
    <row r="64" spans="1:10" x14ac:dyDescent="0.2">
      <c r="A64" s="1" t="s">
        <v>80</v>
      </c>
    </row>
    <row r="65" spans="1:5" x14ac:dyDescent="0.2">
      <c r="A65" s="1" t="s">
        <v>81</v>
      </c>
    </row>
    <row r="66" spans="1:5" x14ac:dyDescent="0.2">
      <c r="A66" s="1" t="s">
        <v>82</v>
      </c>
    </row>
    <row r="67" spans="1:5" x14ac:dyDescent="0.2">
      <c r="A67" s="1" t="s">
        <v>83</v>
      </c>
    </row>
    <row r="69" spans="1:5" x14ac:dyDescent="0.2">
      <c r="D69" s="2" t="s">
        <v>87</v>
      </c>
      <c r="E69" s="2" t="s">
        <v>88</v>
      </c>
    </row>
    <row r="70" spans="1:5" x14ac:dyDescent="0.2">
      <c r="A70" s="1" t="s">
        <v>86</v>
      </c>
      <c r="D70" s="7">
        <v>1126</v>
      </c>
      <c r="E70" s="7">
        <f>D70/2</f>
        <v>563</v>
      </c>
    </row>
    <row r="72" spans="1:5" x14ac:dyDescent="0.2">
      <c r="A72" s="3" t="s">
        <v>24</v>
      </c>
    </row>
    <row r="74" spans="1:5" x14ac:dyDescent="0.2">
      <c r="A74" s="1" t="s">
        <v>37</v>
      </c>
    </row>
    <row r="75" spans="1:5" x14ac:dyDescent="0.2">
      <c r="A75" s="1" t="s">
        <v>79</v>
      </c>
    </row>
    <row r="76" spans="1:5" x14ac:dyDescent="0.2">
      <c r="A76" s="1" t="s">
        <v>41</v>
      </c>
    </row>
    <row r="78" spans="1:5" x14ac:dyDescent="0.2">
      <c r="A78" s="3" t="s">
        <v>76</v>
      </c>
    </row>
    <row r="80" spans="1:5" x14ac:dyDescent="0.2">
      <c r="A80" s="1" t="s">
        <v>77</v>
      </c>
    </row>
    <row r="82" spans="1:1" x14ac:dyDescent="0.2">
      <c r="A82" s="1" t="s">
        <v>78</v>
      </c>
    </row>
    <row r="83" spans="1:1" x14ac:dyDescent="0.2">
      <c r="A83" s="1" t="s">
        <v>69</v>
      </c>
    </row>
    <row r="84" spans="1:1" x14ac:dyDescent="0.2">
      <c r="A84" s="1" t="s">
        <v>66</v>
      </c>
    </row>
    <row r="85" spans="1:1" x14ac:dyDescent="0.2">
      <c r="A85" s="1" t="s">
        <v>67</v>
      </c>
    </row>
    <row r="86" spans="1:1" x14ac:dyDescent="0.2">
      <c r="A86" s="1" t="s">
        <v>70</v>
      </c>
    </row>
    <row r="87" spans="1:1" x14ac:dyDescent="0.2">
      <c r="A87" s="1" t="s">
        <v>68</v>
      </c>
    </row>
    <row r="89" spans="1:1" x14ac:dyDescent="0.2">
      <c r="A89" s="3" t="s">
        <v>36</v>
      </c>
    </row>
    <row r="91" spans="1:1" x14ac:dyDescent="0.2">
      <c r="A91" s="1" t="s">
        <v>64</v>
      </c>
    </row>
  </sheetData>
  <mergeCells count="2">
    <mergeCell ref="B49:D49"/>
    <mergeCell ref="C50:D5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A96970D38A8B498C00C736716CAC9E" ma:contentTypeVersion="10" ma:contentTypeDescription="Create a new document." ma:contentTypeScope="" ma:versionID="71fa77e8434b60d197d4e99f3deeb88e">
  <xsd:schema xmlns:xsd="http://www.w3.org/2001/XMLSchema" xmlns:xs="http://www.w3.org/2001/XMLSchema" xmlns:p="http://schemas.microsoft.com/office/2006/metadata/properties" xmlns:ns2="dc96d746-1fe1-44db-aa0a-6c6a7084446f" xmlns:ns3="b56d29e1-4ca8-4217-a036-d434b65cbf8b" targetNamespace="http://schemas.microsoft.com/office/2006/metadata/properties" ma:root="true" ma:fieldsID="98f3b2c2e96882b43d9ff9b39cd521c6" ns2:_="" ns3:_="">
    <xsd:import namespace="dc96d746-1fe1-44db-aa0a-6c6a7084446f"/>
    <xsd:import namespace="b56d29e1-4ca8-4217-a036-d434b65cbf8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6d746-1fe1-44db-aa0a-6c6a708444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246a7d0-ff67-4d2e-9059-37c47f94a5b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6d29e1-4ca8-4217-a036-d434b65cbf8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bf4fbe9-423d-459a-972d-d13d59c7be69}" ma:internalName="TaxCatchAll" ma:showField="CatchAllData" ma:web="b56d29e1-4ca8-4217-a036-d434b65cbf8b">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c96d746-1fe1-44db-aa0a-6c6a7084446f">
      <Terms xmlns="http://schemas.microsoft.com/office/infopath/2007/PartnerControls"/>
    </lcf76f155ced4ddcb4097134ff3c332f>
    <TaxCatchAll xmlns="b56d29e1-4ca8-4217-a036-d434b65cbf8b" xsi:nil="true"/>
  </documentManagement>
</p:properties>
</file>

<file path=customXml/itemProps1.xml><?xml version="1.0" encoding="utf-8"?>
<ds:datastoreItem xmlns:ds="http://schemas.openxmlformats.org/officeDocument/2006/customXml" ds:itemID="{AD6BB885-3E53-4803-9E65-AD2091312C9F}"/>
</file>

<file path=customXml/itemProps2.xml><?xml version="1.0" encoding="utf-8"?>
<ds:datastoreItem xmlns:ds="http://schemas.openxmlformats.org/officeDocument/2006/customXml" ds:itemID="{069EB245-AFDB-41F3-92AC-4DD240A3E821}"/>
</file>

<file path=customXml/itemProps3.xml><?xml version="1.0" encoding="utf-8"?>
<ds:datastoreItem xmlns:ds="http://schemas.openxmlformats.org/officeDocument/2006/customXml" ds:itemID="{EFB19995-4BE5-4E4E-80B2-2E3BA38B90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C&amp;W</vt:lpstr>
      <vt:lpstr>Hillingdon</vt:lpstr>
      <vt:lpstr>Imperial</vt:lpstr>
    </vt:vector>
  </TitlesOfParts>
  <Company>London North West University Healthcare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Harrowell</dc:creator>
  <cp:lastModifiedBy>Wendy Harrowell</cp:lastModifiedBy>
  <dcterms:created xsi:type="dcterms:W3CDTF">2022-05-11T22:17:13Z</dcterms:created>
  <dcterms:modified xsi:type="dcterms:W3CDTF">2023-03-27T20:45:18Z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0x0101003FA96970D38A8B498C00C736716CAC9E</vt:lpwstr>
  </property>
</Properties>
</file>